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utik\Desktop\"/>
    </mc:Choice>
  </mc:AlternateContent>
  <xr:revisionPtr revIDLastSave="0" documentId="8_{3A5DC81B-84FB-4CFA-945F-6CE50871ABE7}" xr6:coauthVersionLast="47" xr6:coauthVersionMax="47" xr10:uidLastSave="{00000000-0000-0000-0000-000000000000}"/>
  <bookViews>
    <workbookView xWindow="-110" yWindow="-110" windowWidth="19420" windowHeight="10300" xr2:uid="{929C4692-2E5E-4D84-97C0-E21CC36546EE}"/>
  </bookViews>
  <sheets>
    <sheet name="FI" sheetId="1" r:id="rId1"/>
    <sheet name="ENG" sheetId="3" r:id="rId2"/>
    <sheet name="Per asukas" sheetId="5" r:id="rId3"/>
    <sheet name="POM" sheetId="8" r:id="rId4"/>
    <sheet name="Kerätyt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2" i="5" l="1"/>
  <c r="C4" i="5" s="1"/>
  <c r="C5" i="5" s="1"/>
  <c r="B22" i="8"/>
  <c r="C16" i="8"/>
  <c r="B21" i="8" l="1"/>
  <c r="B4" i="9" l="1"/>
  <c r="B2" i="5" l="1"/>
  <c r="B4" i="5" s="1"/>
</calcChain>
</file>

<file path=xl/sharedStrings.xml><?xml version="1.0" encoding="utf-8"?>
<sst xmlns="http://schemas.openxmlformats.org/spreadsheetml/2006/main" count="39" uniqueCount="35">
  <si>
    <t>Kerätty yhteensä (kg)</t>
  </si>
  <si>
    <t>Keräysaste (%)</t>
  </si>
  <si>
    <t>POM</t>
  </si>
  <si>
    <t>2023 tot</t>
  </si>
  <si>
    <t>Collected total</t>
  </si>
  <si>
    <t>Colllected from retailers etc.</t>
  </si>
  <si>
    <t>Collection rate</t>
  </si>
  <si>
    <t>Keräysmäärä</t>
  </si>
  <si>
    <t>Suomen asukasluku</t>
  </si>
  <si>
    <t>Keräysmäärä per asukas</t>
  </si>
  <si>
    <t>AA-paristoja per asukas</t>
  </si>
  <si>
    <t xml:space="preserve">2011 Alkaliparistot </t>
  </si>
  <si>
    <t>2021 Litiumparistot</t>
  </si>
  <si>
    <t xml:space="preserve">2031 Nikkelikadmiumakut </t>
  </si>
  <si>
    <t xml:space="preserve">2041 Nikkelimetallihydridiakut </t>
  </si>
  <si>
    <t>2051 Pienet kobolttipitoiset litiumakut (Li-ion, Li-Pol ym., alle 0,5 kg)</t>
  </si>
  <si>
    <t>2081 Muut pienet litiumakut (Li-ion, Li-Pol ym., alle 0,5 kg)</t>
  </si>
  <si>
    <t>9101 Suuret litiumakut (Li-ion, Li-Pol ym., yli 0,5 kg)</t>
  </si>
  <si>
    <t>2061 Suljetut lyijyakut kuluttajakäyttöön (Pb)</t>
  </si>
  <si>
    <t>2071 Hopeaoksidiparistot</t>
  </si>
  <si>
    <t>2095 Kannettavat litiumteollisuusakut</t>
  </si>
  <si>
    <t>2096 Kannettavat litiumajoneuvoakut</t>
  </si>
  <si>
    <t>2117 Kannettavat alkaliteollisuusparistot</t>
  </si>
  <si>
    <t>2118 Kannettavat nikkelikadmium - teollisuusakut (NiCd)</t>
  </si>
  <si>
    <t>2119 Kannettavat nikkelimetallihydridi -teollisuusakut (NiMh)</t>
  </si>
  <si>
    <t>2098 Kannettavat lyijypohjaiset teollisuusakut (Pb)</t>
  </si>
  <si>
    <t xml:space="preserve">Alkaliparistot </t>
  </si>
  <si>
    <t>Litiumioniakut</t>
  </si>
  <si>
    <t>Lyijyakut</t>
  </si>
  <si>
    <t>Muut</t>
  </si>
  <si>
    <t xml:space="preserve">Muut </t>
  </si>
  <si>
    <t>Litiumparistot</t>
  </si>
  <si>
    <t xml:space="preserve">Nikkelikadmiumakut </t>
  </si>
  <si>
    <t xml:space="preserve">Nikkelimetallihydridiakut </t>
  </si>
  <si>
    <t>Hopeaoksidiparistot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</si>
</sst>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_-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9" fontId="1" fillId="0" borderId="0" xfId="1"/>
    <xf numFmtId="9" fontId="0" fillId="0" borderId="0" xfId="1" applyFont="1"/>
    <xf numFmtId="1" fontId="0" fillId="0" borderId="0" xfId="0" applyNumberFormat="1"/>
    <xf numFmtId="1" fontId="1" fillId="0" borderId="0" xfId="1" applyNumberFormat="1"/>
    <xf numFmtId="1" fontId="0" fillId="0" borderId="0" xfId="1" applyNumberFormat="1" applyFont="1"/>
    <xf numFmtId="164" fontId="2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9" fontId="0" fillId="0" borderId="0" xfId="0" applyNumberFormat="1"/>
    <xf numFmtId="10" fontId="0" fillId="0" borderId="0" xfId="1" applyNumberFormat="1" applyFon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9" fontId="0" fillId="0" borderId="0" xfId="1" applyFont="1" applyAlignment="1">
      <alignment horizontal="right"/>
    </xf>
    <xf numFmtId="2" fontId="1" fillId="0" borderId="0" xfId="1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B316"/>
      <color rgb="FFED1C24"/>
      <color rgb="FF3019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86458887178546"/>
          <c:y val="0.15274764404593275"/>
          <c:w val="0.54587330145991053"/>
          <c:h val="0.70824851860766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FI!$A$2</c:f>
              <c:strCache>
                <c:ptCount val="1"/>
                <c:pt idx="0">
                  <c:v>Kerätty yhteensä (kg)</c:v>
                </c:pt>
              </c:strCache>
            </c:strRef>
          </c:tx>
          <c:spPr>
            <a:solidFill>
              <a:srgbClr val="30194F"/>
            </a:solidFill>
            <a:ln w="25400">
              <a:noFill/>
            </a:ln>
          </c:spPr>
          <c:invertIfNegative val="0"/>
          <c:cat>
            <c:numRef>
              <c:f>FI!$B$1:$Q$1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FI!$B$2:$Q$2</c:f>
              <c:numCache>
                <c:formatCode>General</c:formatCode>
                <c:ptCount val="16"/>
                <c:pt idx="0">
                  <c:v>1162256</c:v>
                </c:pt>
                <c:pt idx="1">
                  <c:v>877000</c:v>
                </c:pt>
                <c:pt idx="2">
                  <c:v>968000</c:v>
                </c:pt>
                <c:pt idx="3">
                  <c:v>920000</c:v>
                </c:pt>
                <c:pt idx="4">
                  <c:v>1127000</c:v>
                </c:pt>
                <c:pt idx="5">
                  <c:v>1252000</c:v>
                </c:pt>
                <c:pt idx="6">
                  <c:v>1293000</c:v>
                </c:pt>
                <c:pt idx="7">
                  <c:v>1306000</c:v>
                </c:pt>
                <c:pt idx="8">
                  <c:v>1370000</c:v>
                </c:pt>
                <c:pt idx="9">
                  <c:v>1466000</c:v>
                </c:pt>
                <c:pt idx="10" formatCode="0">
                  <c:v>1679000</c:v>
                </c:pt>
                <c:pt idx="11" formatCode="0">
                  <c:v>1748000</c:v>
                </c:pt>
                <c:pt idx="12">
                  <c:v>2094000</c:v>
                </c:pt>
                <c:pt idx="13">
                  <c:v>1964000</c:v>
                </c:pt>
                <c:pt idx="14" formatCode="0.00">
                  <c:v>1805133</c:v>
                </c:pt>
                <c:pt idx="15">
                  <c:v>1998402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2A-4AE8-9744-342D97C3160F}"/>
            </c:ext>
          </c:extLst>
        </c:ser>
        <c:ser>
          <c:idx val="1"/>
          <c:order val="1"/>
          <c:tx>
            <c:strRef>
              <c:f>FI!#REF!</c:f>
              <c:strCache>
                <c:ptCount val="1"/>
                <c:pt idx="0">
                  <c:v>#VIITTAUS!</c:v>
                </c:pt>
              </c:strCache>
            </c:strRef>
          </c:tx>
          <c:invertIfNegative val="0"/>
          <c:cat>
            <c:numRef>
              <c:f>FI!$B$1:$Q$1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2A-4AE8-9744-342D97C31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587984"/>
        <c:axId val="1"/>
      </c:barChart>
      <c:lineChart>
        <c:grouping val="standard"/>
        <c:varyColors val="0"/>
        <c:ser>
          <c:idx val="2"/>
          <c:order val="2"/>
          <c:tx>
            <c:strRef>
              <c:f>FI!$A$3</c:f>
              <c:strCache>
                <c:ptCount val="1"/>
                <c:pt idx="0">
                  <c:v>Keräysaste (%)</c:v>
                </c:pt>
              </c:strCache>
            </c:strRef>
          </c:tx>
          <c:spPr>
            <a:ln w="28575" cap="rnd">
              <a:solidFill>
                <a:srgbClr val="FCB316"/>
              </a:solidFill>
              <a:round/>
            </a:ln>
            <a:effectLst/>
          </c:spPr>
          <c:marker>
            <c:symbol val="none"/>
          </c:marker>
          <c:cat>
            <c:numRef>
              <c:f>FI!$B$1:$Q$1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FI!$B$3:$Q$3</c:f>
              <c:numCache>
                <c:formatCode>0%</c:formatCode>
                <c:ptCount val="16"/>
                <c:pt idx="0">
                  <c:v>0.47583421154250749</c:v>
                </c:pt>
                <c:pt idx="1">
                  <c:v>0.32940339691839071</c:v>
                </c:pt>
                <c:pt idx="2">
                  <c:v>0.36259863065092934</c:v>
                </c:pt>
                <c:pt idx="3">
                  <c:v>0.33049975171905832</c:v>
                </c:pt>
                <c:pt idx="4">
                  <c:v>0.4101677209024796</c:v>
                </c:pt>
                <c:pt idx="5">
                  <c:v>0.46</c:v>
                </c:pt>
                <c:pt idx="6">
                  <c:v>0.47116597176069702</c:v>
                </c:pt>
                <c:pt idx="7">
                  <c:v>0.46</c:v>
                </c:pt>
                <c:pt idx="8">
                  <c:v>0.45</c:v>
                </c:pt>
                <c:pt idx="9">
                  <c:v>0.45</c:v>
                </c:pt>
                <c:pt idx="10">
                  <c:v>0.49</c:v>
                </c:pt>
                <c:pt idx="11">
                  <c:v>0.49</c:v>
                </c:pt>
                <c:pt idx="12">
                  <c:v>0.56000000000000005</c:v>
                </c:pt>
                <c:pt idx="13">
                  <c:v>0.52</c:v>
                </c:pt>
                <c:pt idx="14">
                  <c:v>0.52</c:v>
                </c:pt>
                <c:pt idx="15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2A-4AE8-9744-342D97C31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758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LT Std 45 Book" panose="020B0502020203020204" pitchFamily="34" charset="0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venir LT Std 45 Book" panose="020B0502020203020204" pitchFamily="34" charset="0"/>
                    <a:ea typeface="+mn-ea"/>
                    <a:cs typeface="+mn-cs"/>
                  </a:defRPr>
                </a:pPr>
                <a:r>
                  <a:rPr lang="fi-FI" sz="2000">
                    <a:latin typeface="Avenir LT Std 45 Book" panose="020B0502020203020204" pitchFamily="34" charset="0"/>
                  </a:rPr>
                  <a:t>Kg</a:t>
                </a:r>
              </a:p>
            </c:rich>
          </c:tx>
          <c:layout>
            <c:manualLayout>
              <c:xMode val="edge"/>
              <c:yMode val="edge"/>
              <c:x val="3.0555527478192315E-2"/>
              <c:y val="0.43161239670368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LT Std 45 Book" panose="020B0502020203020204" pitchFamily="34" charset="0"/>
                <a:ea typeface="+mn-ea"/>
                <a:cs typeface="+mn-cs"/>
              </a:defRPr>
            </a:pPr>
            <a:endParaRPr lang="fi-FI"/>
          </a:p>
        </c:txPr>
        <c:crossAx val="557587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LT Std 45 Book" panose="020B0502020203020204" pitchFamily="34" charset="0"/>
                <a:ea typeface="+mn-ea"/>
                <a:cs typeface="+mn-cs"/>
              </a:defRPr>
            </a:pPr>
            <a:endParaRPr lang="fi-F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0897533041185818"/>
          <c:y val="0.93291423306451182"/>
          <c:w val="0.65032033721624816"/>
          <c:h val="6.329127895092585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Portable</a:t>
            </a:r>
            <a:r>
              <a:rPr lang="en-US" baseline="0"/>
              <a:t> batteries</a:t>
            </a:r>
            <a:endParaRPr lang="en-US"/>
          </a:p>
        </c:rich>
      </c:tx>
      <c:layout>
        <c:manualLayout>
          <c:xMode val="edge"/>
          <c:yMode val="edge"/>
          <c:x val="0.35325920623558421"/>
          <c:y val="1.860465116279069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91727398003362"/>
          <c:y val="0.15274759596098522"/>
          <c:w val="0.54587330145991053"/>
          <c:h val="0.708248518607663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FI!$A$2</c:f>
              <c:strCache>
                <c:ptCount val="1"/>
                <c:pt idx="0">
                  <c:v>Kerätty yhteensä (kg)</c:v>
                </c:pt>
              </c:strCache>
            </c:strRef>
          </c:tx>
          <c:spPr>
            <a:solidFill>
              <a:srgbClr val="30194F"/>
            </a:solidFill>
            <a:ln w="25400">
              <a:noFill/>
            </a:ln>
          </c:spPr>
          <c:invertIfNegative val="0"/>
          <c:cat>
            <c:numRef>
              <c:f>FI!$B$1:$P$1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FI!$B$2:$P$2</c:f>
              <c:numCache>
                <c:formatCode>General</c:formatCode>
                <c:ptCount val="15"/>
                <c:pt idx="0">
                  <c:v>1162256</c:v>
                </c:pt>
                <c:pt idx="1">
                  <c:v>877000</c:v>
                </c:pt>
                <c:pt idx="2">
                  <c:v>968000</c:v>
                </c:pt>
                <c:pt idx="3">
                  <c:v>920000</c:v>
                </c:pt>
                <c:pt idx="4">
                  <c:v>1127000</c:v>
                </c:pt>
                <c:pt idx="5">
                  <c:v>1252000</c:v>
                </c:pt>
                <c:pt idx="6">
                  <c:v>1293000</c:v>
                </c:pt>
                <c:pt idx="7">
                  <c:v>1306000</c:v>
                </c:pt>
                <c:pt idx="8">
                  <c:v>1370000</c:v>
                </c:pt>
                <c:pt idx="9">
                  <c:v>1466000</c:v>
                </c:pt>
                <c:pt idx="10" formatCode="0">
                  <c:v>1679000</c:v>
                </c:pt>
                <c:pt idx="11" formatCode="0">
                  <c:v>1748000</c:v>
                </c:pt>
                <c:pt idx="12">
                  <c:v>2094000</c:v>
                </c:pt>
                <c:pt idx="13">
                  <c:v>1964000</c:v>
                </c:pt>
                <c:pt idx="14" formatCode="0.00">
                  <c:v>1805133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F0-4A60-AD76-842F69AF9F49}"/>
            </c:ext>
          </c:extLst>
        </c:ser>
        <c:ser>
          <c:idx val="1"/>
          <c:order val="1"/>
          <c:tx>
            <c:strRef>
              <c:f>FI!#REF!</c:f>
              <c:strCache>
                <c:ptCount val="1"/>
                <c:pt idx="0">
                  <c:v>#VIITTAUS!</c:v>
                </c:pt>
              </c:strCache>
            </c:strRef>
          </c:tx>
          <c:invertIfNegative val="0"/>
          <c:cat>
            <c:numRef>
              <c:f>FI!$B$1:$P$1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FI!#REF!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F0-4A60-AD76-842F69AF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7587984"/>
        <c:axId val="1"/>
      </c:barChart>
      <c:lineChart>
        <c:grouping val="standard"/>
        <c:varyColors val="0"/>
        <c:ser>
          <c:idx val="2"/>
          <c:order val="2"/>
          <c:tx>
            <c:strRef>
              <c:f>FI!$A$3</c:f>
              <c:strCache>
                <c:ptCount val="1"/>
                <c:pt idx="0">
                  <c:v>Keräysaste (%)</c:v>
                </c:pt>
              </c:strCache>
            </c:strRef>
          </c:tx>
          <c:spPr>
            <a:ln w="28575" cap="rnd">
              <a:solidFill>
                <a:srgbClr val="FCB316"/>
              </a:solidFill>
              <a:round/>
            </a:ln>
            <a:effectLst/>
          </c:spPr>
          <c:marker>
            <c:symbol val="none"/>
          </c:marker>
          <c:cat>
            <c:numRef>
              <c:f>FI!$B$1:$P$1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FI!$B$3:$P$3</c:f>
              <c:numCache>
                <c:formatCode>0%</c:formatCode>
                <c:ptCount val="15"/>
                <c:pt idx="0">
                  <c:v>0.47583421154250749</c:v>
                </c:pt>
                <c:pt idx="1">
                  <c:v>0.32940339691839071</c:v>
                </c:pt>
                <c:pt idx="2">
                  <c:v>0.36259863065092934</c:v>
                </c:pt>
                <c:pt idx="3">
                  <c:v>0.33049975171905832</c:v>
                </c:pt>
                <c:pt idx="4">
                  <c:v>0.4101677209024796</c:v>
                </c:pt>
                <c:pt idx="5">
                  <c:v>0.46</c:v>
                </c:pt>
                <c:pt idx="6">
                  <c:v>0.47116597176069702</c:v>
                </c:pt>
                <c:pt idx="7">
                  <c:v>0.46</c:v>
                </c:pt>
                <c:pt idx="8">
                  <c:v>0.45</c:v>
                </c:pt>
                <c:pt idx="9">
                  <c:v>0.45</c:v>
                </c:pt>
                <c:pt idx="10">
                  <c:v>0.49</c:v>
                </c:pt>
                <c:pt idx="11">
                  <c:v>0.49</c:v>
                </c:pt>
                <c:pt idx="12">
                  <c:v>0.56000000000000005</c:v>
                </c:pt>
                <c:pt idx="13">
                  <c:v>0.52</c:v>
                </c:pt>
                <c:pt idx="14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0-4A60-AD76-842F69AF9F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5758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Kg</a:t>
                </a:r>
              </a:p>
            </c:rich>
          </c:tx>
          <c:layout>
            <c:manualLayout>
              <c:xMode val="edge"/>
              <c:yMode val="edge"/>
              <c:x val="3.0555527478192315E-2"/>
              <c:y val="0.4316123967036871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57587984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697241963589702"/>
          <c:y val="0.91139441689333234"/>
          <c:w val="0.65032033721624816"/>
          <c:h val="6.329127895092585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0194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52-4F25-A29D-B145D01DDC46}"/>
              </c:ext>
            </c:extLst>
          </c:dPt>
          <c:dPt>
            <c:idx val="1"/>
            <c:bubble3D val="0"/>
            <c:spPr>
              <a:solidFill>
                <a:srgbClr val="ED1C2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52-4F25-A29D-B145D01DDC46}"/>
              </c:ext>
            </c:extLst>
          </c:dPt>
          <c:dPt>
            <c:idx val="2"/>
            <c:bubble3D val="0"/>
            <c:spPr>
              <a:solidFill>
                <a:srgbClr val="FCB31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52-4F25-A29D-B145D01DDC46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52-4F25-A29D-B145D01DDC46}"/>
              </c:ext>
            </c:extLst>
          </c:dPt>
          <c:dLbls>
            <c:dLbl>
              <c:idx val="2"/>
              <c:layout>
                <c:manualLayout>
                  <c:x val="3.4942511784689122E-2"/>
                  <c:y val="3.292181069958847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3200" b="1" i="0" u="none" strike="noStrike" kern="1200" baseline="0">
                      <a:solidFill>
                        <a:srgbClr val="30194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52-4F25-A29D-B145D01DDC46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3200" b="1" i="0" u="none" strike="noStrike" kern="1200" baseline="0">
                      <a:solidFill>
                        <a:srgbClr val="30194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i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C52-4F25-A29D-B145D01D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POM!$A$20:$A$23</c:f>
              <c:strCache>
                <c:ptCount val="4"/>
                <c:pt idx="0">
                  <c:v>Alkaliparistot </c:v>
                </c:pt>
                <c:pt idx="1">
                  <c:v>Litiumioniakut</c:v>
                </c:pt>
                <c:pt idx="2">
                  <c:v>Lyijyakut</c:v>
                </c:pt>
                <c:pt idx="3">
                  <c:v>Muut</c:v>
                </c:pt>
              </c:strCache>
            </c:strRef>
          </c:cat>
          <c:val>
            <c:numRef>
              <c:f>POM!$B$20:$B$23</c:f>
              <c:numCache>
                <c:formatCode>0%</c:formatCode>
                <c:ptCount val="4"/>
                <c:pt idx="0">
                  <c:v>0.65</c:v>
                </c:pt>
                <c:pt idx="1">
                  <c:v>0.27209139435803797</c:v>
                </c:pt>
                <c:pt idx="2">
                  <c:v>1.7716590132234859E-2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2-411D-9C3F-72E3C70E4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3200" b="1">
                <a:latin typeface="Avenir LT Std 65 Medium" panose="020B0803020203020204" pitchFamily="34" charset="0"/>
              </a:rPr>
              <a:t>POM</a:t>
            </a:r>
          </a:p>
        </c:rich>
      </c:tx>
      <c:layout>
        <c:manualLayout>
          <c:xMode val="edge"/>
          <c:yMode val="edge"/>
          <c:x val="0.14735347671594146"/>
          <c:y val="4.7999987905514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8101341638715855"/>
          <c:y val="0.13138491177703013"/>
          <c:w val="0.44887633919907372"/>
          <c:h val="0.8252142802609687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0194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79-4CB3-B6BA-FE8BA9207914}"/>
              </c:ext>
            </c:extLst>
          </c:dPt>
          <c:dPt>
            <c:idx val="1"/>
            <c:bubble3D val="0"/>
            <c:spPr>
              <a:solidFill>
                <a:srgbClr val="FCB31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9879-4CB3-B6BA-FE8BA9207914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79-4CB3-B6BA-FE8BA920791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9879-4CB3-B6BA-FE8BA9207914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800" b="1" i="0" u="none" strike="noStrike" kern="1200" baseline="0">
                      <a:solidFill>
                        <a:sysClr val="windowText" lastClr="000000"/>
                      </a:solidFill>
                      <a:latin typeface="Avenir LT Std 45 Book" panose="020B0502020203020204" pitchFamily="34" charset="0"/>
                      <a:ea typeface="+mn-ea"/>
                      <a:cs typeface="+mn-cs"/>
                    </a:defRPr>
                  </a:pPr>
                  <a:endParaRPr lang="fi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879-4CB3-B6BA-FE8BA920791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800" b="1" i="0" u="none" strike="noStrike" kern="1200" baseline="0">
                      <a:solidFill>
                        <a:sysClr val="windowText" lastClr="000000"/>
                      </a:solidFill>
                      <a:latin typeface="Avenir LT Std 45 Book" panose="020B0502020203020204" pitchFamily="34" charset="0"/>
                      <a:ea typeface="+mn-ea"/>
                      <a:cs typeface="+mn-cs"/>
                    </a:defRPr>
                  </a:pPr>
                  <a:endParaRPr lang="fi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9879-4CB3-B6BA-FE8BA92079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Avenir LT Std 45 Book" panose="020B05020202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POM!$A$20:$A$23</c:f>
              <c:strCache>
                <c:ptCount val="4"/>
                <c:pt idx="0">
                  <c:v>Alkaliparistot </c:v>
                </c:pt>
                <c:pt idx="1">
                  <c:v>Litiumioniakut</c:v>
                </c:pt>
                <c:pt idx="2">
                  <c:v>Lyijyakut</c:v>
                </c:pt>
                <c:pt idx="3">
                  <c:v>Muut</c:v>
                </c:pt>
              </c:strCache>
            </c:strRef>
          </c:cat>
          <c:val>
            <c:numRef>
              <c:f>POM!$B$20:$B$23</c:f>
              <c:numCache>
                <c:formatCode>0%</c:formatCode>
                <c:ptCount val="4"/>
                <c:pt idx="0">
                  <c:v>0.65</c:v>
                </c:pt>
                <c:pt idx="1">
                  <c:v>0.27209139435803797</c:v>
                </c:pt>
                <c:pt idx="2">
                  <c:v>1.7716590132234859E-2</c:v>
                </c:pt>
                <c:pt idx="3">
                  <c:v>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9-4CB3-B6BA-FE8BA9207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372690904488601"/>
          <c:y val="0.2612328160673219"/>
          <c:w val="0.29525042335046814"/>
          <c:h val="0.574840296103232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LT Std 45 Book" panose="020B0502020203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3200">
                <a:latin typeface="Avenir LT Std 65 Medium" panose="020B0803020203020204" pitchFamily="34" charset="0"/>
              </a:rPr>
              <a:t>Kerätyt</a:t>
            </a:r>
          </a:p>
        </c:rich>
      </c:tx>
      <c:layout>
        <c:manualLayout>
          <c:xMode val="edge"/>
          <c:yMode val="edge"/>
          <c:x val="5.2308439418642075E-4"/>
          <c:y val="9.55414012738853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47532103090637901"/>
          <c:y val="0.18666282160589798"/>
          <c:w val="0.5223189350911438"/>
          <c:h val="0.7413692907131643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30194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A96-431B-AFD9-111D01AD2888}"/>
              </c:ext>
            </c:extLst>
          </c:dPt>
          <c:dPt>
            <c:idx val="1"/>
            <c:bubble3D val="0"/>
            <c:spPr>
              <a:solidFill>
                <a:srgbClr val="FCB31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A96-431B-AFD9-111D01AD2888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9C1-4F7D-83DB-072D90703E1D}"/>
              </c:ext>
            </c:extLst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96-431B-AFD9-111D01AD2888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2800" b="1" i="0" u="none" strike="noStrike" kern="1200" baseline="0">
                      <a:solidFill>
                        <a:schemeClr val="bg1"/>
                      </a:solidFill>
                      <a:latin typeface="Avenir LT Std 45 Book" panose="020B0502020203020204" pitchFamily="34" charset="0"/>
                      <a:ea typeface="+mn-ea"/>
                      <a:cs typeface="+mn-cs"/>
                    </a:defRPr>
                  </a:pPr>
                  <a:endParaRPr lang="fi-FI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A96-431B-AFD9-111D01AD2888}"/>
                </c:ext>
              </c:extLst>
            </c:dLbl>
            <c:dLbl>
              <c:idx val="1"/>
              <c:layout>
                <c:manualLayout>
                  <c:x val="-3.3509503085046556E-2"/>
                  <c:y val="7.2141330866782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96-431B-AFD9-111D01AD2888}"/>
                </c:ext>
              </c:extLst>
            </c:dLbl>
            <c:dLbl>
              <c:idx val="3"/>
              <c:layout>
                <c:manualLayout>
                  <c:x val="4.757396135516561E-2"/>
                  <c:y val="7.621949389775929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96-431B-AFD9-111D01AD28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ysClr val="windowText" lastClr="000000"/>
                    </a:solidFill>
                    <a:latin typeface="Avenir LT Std 45 Book" panose="020B0502020203020204" pitchFamily="34" charset="0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Kerätyt!$A$1:$A$4</c:f>
              <c:strCache>
                <c:ptCount val="4"/>
                <c:pt idx="0">
                  <c:v>Alkaliparistot </c:v>
                </c:pt>
                <c:pt idx="1">
                  <c:v>Litiumioniakut</c:v>
                </c:pt>
                <c:pt idx="2">
                  <c:v>Lyijyakut</c:v>
                </c:pt>
                <c:pt idx="3">
                  <c:v>Muut </c:v>
                </c:pt>
              </c:strCache>
            </c:strRef>
          </c:cat>
          <c:val>
            <c:numRef>
              <c:f>Kerätyt!$B$1:$B$4</c:f>
              <c:numCache>
                <c:formatCode>0%</c:formatCode>
                <c:ptCount val="4"/>
                <c:pt idx="0">
                  <c:v>0.85</c:v>
                </c:pt>
                <c:pt idx="1">
                  <c:v>7.0000000000000007E-2</c:v>
                </c:pt>
                <c:pt idx="2">
                  <c:v>0.01</c:v>
                </c:pt>
                <c:pt idx="3">
                  <c:v>7.0076235349204721E-2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6-431B-AFD9-111D01AD2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32647579034365459"/>
          <c:w val="0.32706354712268898"/>
          <c:h val="0.546846130698630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venir LT Std 45 Book" panose="020B0502020203020204" pitchFamily="34" charset="0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1114425</xdr:colOff>
      <xdr:row>8</xdr:row>
      <xdr:rowOff>142876</xdr:rowOff>
    </xdr:from>
    <xdr:to>
      <xdr:col>16</xdr:col>
      <xdr:colOff>0</xdr:colOff>
      <xdr:row>45</xdr:row>
      <xdr:rowOff>85725</xdr:rowOff>
    </xdr:to>
    <xdr:graphicFrame macro="">
      <xdr:nvGraphicFramePr>
        <xdr:cNvPr id="2" name="Kaavio 2">
          <a:extLst>
            <a:ext uri="{FF2B5EF4-FFF2-40B4-BE49-F238E27FC236}">
              <a16:creationId xmlns:a16="http://schemas.microsoft.com/office/drawing/2014/main" id="{7F318EED-1D6D-4015-B6D4-3BF99FA8BB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1111250</xdr:colOff>
      <xdr:row>10</xdr:row>
      <xdr:rowOff>146050</xdr:rowOff>
    </xdr:from>
    <xdr:to>
      <xdr:col>11</xdr:col>
      <xdr:colOff>482600</xdr:colOff>
      <xdr:row>33</xdr:row>
      <xdr:rowOff>76200</xdr:rowOff>
    </xdr:to>
    <xdr:graphicFrame macro="">
      <xdr:nvGraphicFramePr>
        <xdr:cNvPr id="2" name="Kaavio 2">
          <a:extLst>
            <a:ext uri="{FF2B5EF4-FFF2-40B4-BE49-F238E27FC236}">
              <a16:creationId xmlns:a16="http://schemas.microsoft.com/office/drawing/2014/main" id="{48D0E4A8-0C13-44A4-9688-6D1032431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2</xdr:row>
      <xdr:rowOff>38100</xdr:rowOff>
    </xdr:from>
    <xdr:to>
      <xdr:col>13</xdr:col>
      <xdr:colOff>190500</xdr:colOff>
      <xdr:row>25</xdr:row>
      <xdr:rowOff>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9B794693-E427-470E-B94F-75ECEB6C8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390525</xdr:colOff>
      <xdr:row>2</xdr:row>
      <xdr:rowOff>60324</xdr:rowOff>
    </xdr:from>
    <xdr:to>
      <xdr:col>24</xdr:col>
      <xdr:colOff>587376</xdr:colOff>
      <xdr:row>24</xdr:row>
      <xdr:rowOff>44450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063AAE6B-69D1-44A4-AB9F-B5802C521660}"/>
            </a:ext>
            <a:ext uri="{147F2762-F138-4A5C-976F-8EAC2B608ADB}">
              <a16:predDERef xmlns:a16="http://schemas.microsoft.com/office/drawing/2014/main" pred="{9B794693-E427-470E-B94F-75ECEB6C8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1</xdr:row>
      <xdr:rowOff>114300</xdr:rowOff>
    </xdr:from>
    <xdr:to>
      <xdr:col>16</xdr:col>
      <xdr:colOff>57150</xdr:colOff>
      <xdr:row>23</xdr:row>
      <xdr:rowOff>123825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58EA4B58-3799-4968-9C63-D5991839A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DFD9C-C7DF-4295-BBC1-1AC9C5C5DF37}">
  <dimension ref="A1:Q7"/>
  <sheetViews>
    <sheetView tabSelected="1" topLeftCell="B1" zoomScale="90" zoomScaleNormal="90" workbookViewId="0">
      <selection activeCell="O4" sqref="O4"/>
    </sheetView>
  </sheetViews>
  <sheetFormatPr defaultRowHeight="14.5" x14ac:dyDescent="0.35"/>
  <cols>
    <col min="1" max="1" width="25.1796875" bestFit="1" customWidth="1"/>
    <col min="2" max="2" width="11" bestFit="1" customWidth="1"/>
    <col min="3" max="7" width="9.81640625" bestFit="1" customWidth="1"/>
    <col min="8" max="8" width="13.453125" customWidth="1"/>
    <col min="9" max="9" width="11.81640625" bestFit="1" customWidth="1"/>
    <col min="10" max="11" width="10.26953125" bestFit="1" customWidth="1"/>
    <col min="12" max="12" width="12.54296875" customWidth="1"/>
    <col min="13" max="13" width="10.453125" customWidth="1"/>
    <col min="14" max="14" width="10.26953125" customWidth="1"/>
    <col min="15" max="15" width="11" bestFit="1" customWidth="1"/>
    <col min="16" max="17" width="12.1796875" bestFit="1" customWidth="1"/>
    <col min="20" max="20" width="9.81640625" bestFit="1" customWidth="1"/>
    <col min="254" max="254" width="17.81640625" bestFit="1" customWidth="1"/>
    <col min="262" max="262" width="11.81640625" bestFit="1" customWidth="1"/>
    <col min="510" max="510" width="17.81640625" bestFit="1" customWidth="1"/>
    <col min="518" max="518" width="11.81640625" bestFit="1" customWidth="1"/>
    <col min="766" max="766" width="17.81640625" bestFit="1" customWidth="1"/>
    <col min="774" max="774" width="11.81640625" bestFit="1" customWidth="1"/>
    <col min="1022" max="1022" width="17.81640625" bestFit="1" customWidth="1"/>
    <col min="1030" max="1030" width="11.81640625" bestFit="1" customWidth="1"/>
    <col min="1278" max="1278" width="17.81640625" bestFit="1" customWidth="1"/>
    <col min="1286" max="1286" width="11.81640625" bestFit="1" customWidth="1"/>
    <col min="1534" max="1534" width="17.81640625" bestFit="1" customWidth="1"/>
    <col min="1542" max="1542" width="11.81640625" bestFit="1" customWidth="1"/>
    <col min="1790" max="1790" width="17.81640625" bestFit="1" customWidth="1"/>
    <col min="1798" max="1798" width="11.81640625" bestFit="1" customWidth="1"/>
    <col min="2046" max="2046" width="17.81640625" bestFit="1" customWidth="1"/>
    <col min="2054" max="2054" width="11.81640625" bestFit="1" customWidth="1"/>
    <col min="2302" max="2302" width="17.81640625" bestFit="1" customWidth="1"/>
    <col min="2310" max="2310" width="11.81640625" bestFit="1" customWidth="1"/>
    <col min="2558" max="2558" width="17.81640625" bestFit="1" customWidth="1"/>
    <col min="2566" max="2566" width="11.81640625" bestFit="1" customWidth="1"/>
    <col min="2814" max="2814" width="17.81640625" bestFit="1" customWidth="1"/>
    <col min="2822" max="2822" width="11.81640625" bestFit="1" customWidth="1"/>
    <col min="3070" max="3070" width="17.81640625" bestFit="1" customWidth="1"/>
    <col min="3078" max="3078" width="11.81640625" bestFit="1" customWidth="1"/>
    <col min="3326" max="3326" width="17.81640625" bestFit="1" customWidth="1"/>
    <col min="3334" max="3334" width="11.81640625" bestFit="1" customWidth="1"/>
    <col min="3582" max="3582" width="17.81640625" bestFit="1" customWidth="1"/>
    <col min="3590" max="3590" width="11.81640625" bestFit="1" customWidth="1"/>
    <col min="3838" max="3838" width="17.81640625" bestFit="1" customWidth="1"/>
    <col min="3846" max="3846" width="11.81640625" bestFit="1" customWidth="1"/>
    <col min="4094" max="4094" width="17.81640625" bestFit="1" customWidth="1"/>
    <col min="4102" max="4102" width="11.81640625" bestFit="1" customWidth="1"/>
    <col min="4350" max="4350" width="17.81640625" bestFit="1" customWidth="1"/>
    <col min="4358" max="4358" width="11.81640625" bestFit="1" customWidth="1"/>
    <col min="4606" max="4606" width="17.81640625" bestFit="1" customWidth="1"/>
    <col min="4614" max="4614" width="11.81640625" bestFit="1" customWidth="1"/>
    <col min="4862" max="4862" width="17.81640625" bestFit="1" customWidth="1"/>
    <col min="4870" max="4870" width="11.81640625" bestFit="1" customWidth="1"/>
    <col min="5118" max="5118" width="17.81640625" bestFit="1" customWidth="1"/>
    <col min="5126" max="5126" width="11.81640625" bestFit="1" customWidth="1"/>
    <col min="5374" max="5374" width="17.81640625" bestFit="1" customWidth="1"/>
    <col min="5382" max="5382" width="11.81640625" bestFit="1" customWidth="1"/>
    <col min="5630" max="5630" width="17.81640625" bestFit="1" customWidth="1"/>
    <col min="5638" max="5638" width="11.81640625" bestFit="1" customWidth="1"/>
    <col min="5886" max="5886" width="17.81640625" bestFit="1" customWidth="1"/>
    <col min="5894" max="5894" width="11.81640625" bestFit="1" customWidth="1"/>
    <col min="6142" max="6142" width="17.81640625" bestFit="1" customWidth="1"/>
    <col min="6150" max="6150" width="11.81640625" bestFit="1" customWidth="1"/>
    <col min="6398" max="6398" width="17.81640625" bestFit="1" customWidth="1"/>
    <col min="6406" max="6406" width="11.81640625" bestFit="1" customWidth="1"/>
    <col min="6654" max="6654" width="17.81640625" bestFit="1" customWidth="1"/>
    <col min="6662" max="6662" width="11.81640625" bestFit="1" customWidth="1"/>
    <col min="6910" max="6910" width="17.81640625" bestFit="1" customWidth="1"/>
    <col min="6918" max="6918" width="11.81640625" bestFit="1" customWidth="1"/>
    <col min="7166" max="7166" width="17.81640625" bestFit="1" customWidth="1"/>
    <col min="7174" max="7174" width="11.81640625" bestFit="1" customWidth="1"/>
    <col min="7422" max="7422" width="17.81640625" bestFit="1" customWidth="1"/>
    <col min="7430" max="7430" width="11.81640625" bestFit="1" customWidth="1"/>
    <col min="7678" max="7678" width="17.81640625" bestFit="1" customWidth="1"/>
    <col min="7686" max="7686" width="11.81640625" bestFit="1" customWidth="1"/>
    <col min="7934" max="7934" width="17.81640625" bestFit="1" customWidth="1"/>
    <col min="7942" max="7942" width="11.81640625" bestFit="1" customWidth="1"/>
    <col min="8190" max="8190" width="17.81640625" bestFit="1" customWidth="1"/>
    <col min="8198" max="8198" width="11.81640625" bestFit="1" customWidth="1"/>
    <col min="8446" max="8446" width="17.81640625" bestFit="1" customWidth="1"/>
    <col min="8454" max="8454" width="11.81640625" bestFit="1" customWidth="1"/>
    <col min="8702" max="8702" width="17.81640625" bestFit="1" customWidth="1"/>
    <col min="8710" max="8710" width="11.81640625" bestFit="1" customWidth="1"/>
    <col min="8958" max="8958" width="17.81640625" bestFit="1" customWidth="1"/>
    <col min="8966" max="8966" width="11.81640625" bestFit="1" customWidth="1"/>
    <col min="9214" max="9214" width="17.81640625" bestFit="1" customWidth="1"/>
    <col min="9222" max="9222" width="11.81640625" bestFit="1" customWidth="1"/>
    <col min="9470" max="9470" width="17.81640625" bestFit="1" customWidth="1"/>
    <col min="9478" max="9478" width="11.81640625" bestFit="1" customWidth="1"/>
    <col min="9726" max="9726" width="17.81640625" bestFit="1" customWidth="1"/>
    <col min="9734" max="9734" width="11.81640625" bestFit="1" customWidth="1"/>
    <col min="9982" max="9982" width="17.81640625" bestFit="1" customWidth="1"/>
    <col min="9990" max="9990" width="11.81640625" bestFit="1" customWidth="1"/>
    <col min="10238" max="10238" width="17.81640625" bestFit="1" customWidth="1"/>
    <col min="10246" max="10246" width="11.81640625" bestFit="1" customWidth="1"/>
    <col min="10494" max="10494" width="17.81640625" bestFit="1" customWidth="1"/>
    <col min="10502" max="10502" width="11.81640625" bestFit="1" customWidth="1"/>
    <col min="10750" max="10750" width="17.81640625" bestFit="1" customWidth="1"/>
    <col min="10758" max="10758" width="11.81640625" bestFit="1" customWidth="1"/>
    <col min="11006" max="11006" width="17.81640625" bestFit="1" customWidth="1"/>
    <col min="11014" max="11014" width="11.81640625" bestFit="1" customWidth="1"/>
    <col min="11262" max="11262" width="17.81640625" bestFit="1" customWidth="1"/>
    <col min="11270" max="11270" width="11.81640625" bestFit="1" customWidth="1"/>
    <col min="11518" max="11518" width="17.81640625" bestFit="1" customWidth="1"/>
    <col min="11526" max="11526" width="11.81640625" bestFit="1" customWidth="1"/>
    <col min="11774" max="11774" width="17.81640625" bestFit="1" customWidth="1"/>
    <col min="11782" max="11782" width="11.81640625" bestFit="1" customWidth="1"/>
    <col min="12030" max="12030" width="17.81640625" bestFit="1" customWidth="1"/>
    <col min="12038" max="12038" width="11.81640625" bestFit="1" customWidth="1"/>
    <col min="12286" max="12286" width="17.81640625" bestFit="1" customWidth="1"/>
    <col min="12294" max="12294" width="11.81640625" bestFit="1" customWidth="1"/>
    <col min="12542" max="12542" width="17.81640625" bestFit="1" customWidth="1"/>
    <col min="12550" max="12550" width="11.81640625" bestFit="1" customWidth="1"/>
    <col min="12798" max="12798" width="17.81640625" bestFit="1" customWidth="1"/>
    <col min="12806" max="12806" width="11.81640625" bestFit="1" customWidth="1"/>
    <col min="13054" max="13054" width="17.81640625" bestFit="1" customWidth="1"/>
    <col min="13062" max="13062" width="11.81640625" bestFit="1" customWidth="1"/>
    <col min="13310" max="13310" width="17.81640625" bestFit="1" customWidth="1"/>
    <col min="13318" max="13318" width="11.81640625" bestFit="1" customWidth="1"/>
    <col min="13566" max="13566" width="17.81640625" bestFit="1" customWidth="1"/>
    <col min="13574" max="13574" width="11.81640625" bestFit="1" customWidth="1"/>
    <col min="13822" max="13822" width="17.81640625" bestFit="1" customWidth="1"/>
    <col min="13830" max="13830" width="11.81640625" bestFit="1" customWidth="1"/>
    <col min="14078" max="14078" width="17.81640625" bestFit="1" customWidth="1"/>
    <col min="14086" max="14086" width="11.81640625" bestFit="1" customWidth="1"/>
    <col min="14334" max="14334" width="17.81640625" bestFit="1" customWidth="1"/>
    <col min="14342" max="14342" width="11.81640625" bestFit="1" customWidth="1"/>
    <col min="14590" max="14590" width="17.81640625" bestFit="1" customWidth="1"/>
    <col min="14598" max="14598" width="11.81640625" bestFit="1" customWidth="1"/>
    <col min="14846" max="14846" width="17.81640625" bestFit="1" customWidth="1"/>
    <col min="14854" max="14854" width="11.81640625" bestFit="1" customWidth="1"/>
    <col min="15102" max="15102" width="17.81640625" bestFit="1" customWidth="1"/>
    <col min="15110" max="15110" width="11.81640625" bestFit="1" customWidth="1"/>
    <col min="15358" max="15358" width="17.81640625" bestFit="1" customWidth="1"/>
    <col min="15366" max="15366" width="11.81640625" bestFit="1" customWidth="1"/>
    <col min="15614" max="15614" width="17.81640625" bestFit="1" customWidth="1"/>
    <col min="15622" max="15622" width="11.81640625" bestFit="1" customWidth="1"/>
    <col min="15870" max="15870" width="17.81640625" bestFit="1" customWidth="1"/>
    <col min="15878" max="15878" width="11.81640625" bestFit="1" customWidth="1"/>
    <col min="16126" max="16126" width="17.81640625" bestFit="1" customWidth="1"/>
    <col min="16134" max="16134" width="11.81640625" bestFit="1" customWidth="1"/>
  </cols>
  <sheetData>
    <row r="1" spans="1:17" x14ac:dyDescent="0.35">
      <c r="B1">
        <v>2009</v>
      </c>
      <c r="C1">
        <v>2010</v>
      </c>
      <c r="D1">
        <v>2011</v>
      </c>
      <c r="E1">
        <v>2012</v>
      </c>
      <c r="F1">
        <v>2013</v>
      </c>
      <c r="G1">
        <v>2014</v>
      </c>
      <c r="H1">
        <v>2015</v>
      </c>
      <c r="I1">
        <v>2016</v>
      </c>
      <c r="J1">
        <v>2017</v>
      </c>
      <c r="K1">
        <v>2018</v>
      </c>
      <c r="L1" s="11">
        <v>2019</v>
      </c>
      <c r="M1">
        <v>2020</v>
      </c>
      <c r="N1">
        <v>2021</v>
      </c>
      <c r="O1">
        <v>2022</v>
      </c>
      <c r="P1">
        <v>2023</v>
      </c>
      <c r="Q1">
        <v>2024</v>
      </c>
    </row>
    <row r="2" spans="1:17" x14ac:dyDescent="0.35">
      <c r="A2" t="s">
        <v>0</v>
      </c>
      <c r="B2">
        <v>1162256</v>
      </c>
      <c r="C2">
        <v>877000</v>
      </c>
      <c r="D2">
        <v>968000</v>
      </c>
      <c r="E2">
        <v>920000</v>
      </c>
      <c r="F2">
        <v>1127000</v>
      </c>
      <c r="G2">
        <v>1252000</v>
      </c>
      <c r="H2">
        <v>1293000</v>
      </c>
      <c r="I2">
        <v>1306000</v>
      </c>
      <c r="J2">
        <v>1370000</v>
      </c>
      <c r="K2">
        <v>1466000</v>
      </c>
      <c r="L2" s="12">
        <v>1679000</v>
      </c>
      <c r="M2" s="3">
        <v>1748000</v>
      </c>
      <c r="N2">
        <v>2094000</v>
      </c>
      <c r="O2">
        <v>1964000</v>
      </c>
      <c r="P2" s="15">
        <v>1805133</v>
      </c>
      <c r="Q2">
        <v>1998402</v>
      </c>
    </row>
    <row r="3" spans="1:17" x14ac:dyDescent="0.35">
      <c r="A3" t="s">
        <v>1</v>
      </c>
      <c r="B3" s="1">
        <v>0.47583421154250749</v>
      </c>
      <c r="C3" s="1">
        <v>0.32940339691839071</v>
      </c>
      <c r="D3" s="1">
        <v>0.36259863065092934</v>
      </c>
      <c r="E3" s="1">
        <v>0.33049975171905832</v>
      </c>
      <c r="F3" s="1">
        <v>0.4101677209024796</v>
      </c>
      <c r="G3" s="1">
        <v>0.46</v>
      </c>
      <c r="H3" s="1">
        <v>0.47116597176069702</v>
      </c>
      <c r="I3" s="1">
        <v>0.46</v>
      </c>
      <c r="J3" s="2">
        <v>0.45</v>
      </c>
      <c r="K3" s="2">
        <v>0.45</v>
      </c>
      <c r="L3" s="13">
        <v>0.49</v>
      </c>
      <c r="M3" s="2">
        <v>0.49</v>
      </c>
      <c r="N3" s="2">
        <v>0.56000000000000005</v>
      </c>
      <c r="O3" s="2">
        <v>0.52</v>
      </c>
      <c r="P3" s="2">
        <v>0.52</v>
      </c>
      <c r="Q3" s="2">
        <v>0.51</v>
      </c>
    </row>
    <row r="4" spans="1:17" x14ac:dyDescent="0.35">
      <c r="A4" t="s">
        <v>2</v>
      </c>
      <c r="B4" s="14">
        <v>2442565.0190900001</v>
      </c>
      <c r="C4" s="14">
        <v>28140</v>
      </c>
      <c r="D4" s="14">
        <v>27630</v>
      </c>
      <c r="E4" s="14">
        <v>28520</v>
      </c>
      <c r="F4" s="14">
        <v>27030</v>
      </c>
      <c r="G4" s="14">
        <v>26510</v>
      </c>
      <c r="H4" s="14">
        <v>28640</v>
      </c>
      <c r="I4" s="14">
        <v>30260</v>
      </c>
      <c r="J4" s="15">
        <v>3180000</v>
      </c>
      <c r="K4" s="15">
        <v>3460000</v>
      </c>
      <c r="L4" s="16">
        <v>3616000</v>
      </c>
      <c r="M4" s="15">
        <v>3626000</v>
      </c>
      <c r="N4" s="15">
        <v>4066000</v>
      </c>
      <c r="O4" s="15">
        <v>4015616.5957723837</v>
      </c>
      <c r="P4" s="15"/>
      <c r="Q4">
        <v>3722243.4020299995</v>
      </c>
    </row>
    <row r="5" spans="1:17" x14ac:dyDescent="0.35">
      <c r="B5" s="1"/>
      <c r="C5" s="1"/>
      <c r="D5" s="1"/>
      <c r="E5" s="1"/>
      <c r="F5" s="1"/>
      <c r="G5" s="1"/>
      <c r="H5" s="1"/>
      <c r="I5" s="1"/>
    </row>
    <row r="6" spans="1:17" x14ac:dyDescent="0.35">
      <c r="B6" s="1"/>
      <c r="C6" s="1"/>
      <c r="D6" s="1"/>
      <c r="E6" s="1"/>
      <c r="F6" s="1"/>
      <c r="G6" s="1"/>
      <c r="H6" s="1"/>
      <c r="I6" s="1"/>
      <c r="J6" s="2"/>
      <c r="K6" s="2"/>
      <c r="L6" s="2"/>
    </row>
    <row r="7" spans="1:17" x14ac:dyDescent="0.35">
      <c r="B7">
        <v>0.23</v>
      </c>
      <c r="C7">
        <v>0.36</v>
      </c>
      <c r="D7">
        <v>0.38</v>
      </c>
      <c r="E7">
        <v>0.46</v>
      </c>
      <c r="F7">
        <v>0.44</v>
      </c>
      <c r="G7">
        <v>0.47854154717817798</v>
      </c>
      <c r="H7">
        <v>0.47554626633297059</v>
      </c>
      <c r="I7">
        <v>0.51692532558052962</v>
      </c>
      <c r="J7">
        <v>0.54359990875819175</v>
      </c>
      <c r="K7">
        <v>0.55819909680695334</v>
      </c>
      <c r="L7">
        <v>0.57112792284921787</v>
      </c>
    </row>
  </sheetData>
  <pageMargins left="0.7" right="0.7" top="0.75" bottom="0.75" header="0.3" footer="0.3"/>
  <headerFooter>
    <oddHeader>&amp;R&amp;"Calibri"&amp;12&amp;KFF0000 CONFIDENTIAL&amp;1#_x000D_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EBFA-5D06-47DC-B42A-C4C5A2E8DB36}">
  <dimension ref="A1:P8"/>
  <sheetViews>
    <sheetView workbookViewId="0">
      <selection activeCell="A2" sqref="A2:A5"/>
    </sheetView>
  </sheetViews>
  <sheetFormatPr defaultRowHeight="14.5" x14ac:dyDescent="0.35"/>
  <cols>
    <col min="1" max="1" width="21.26953125" bestFit="1" customWidth="1"/>
    <col min="2" max="12" width="12.26953125" bestFit="1" customWidth="1"/>
    <col min="257" max="257" width="17.81640625" bestFit="1" customWidth="1"/>
    <col min="265" max="265" width="11.81640625" bestFit="1" customWidth="1"/>
    <col min="513" max="513" width="17.81640625" bestFit="1" customWidth="1"/>
    <col min="521" max="521" width="11.81640625" bestFit="1" customWidth="1"/>
    <col min="769" max="769" width="17.81640625" bestFit="1" customWidth="1"/>
    <col min="777" max="777" width="11.81640625" bestFit="1" customWidth="1"/>
    <col min="1025" max="1025" width="17.81640625" bestFit="1" customWidth="1"/>
    <col min="1033" max="1033" width="11.81640625" bestFit="1" customWidth="1"/>
    <col min="1281" max="1281" width="17.81640625" bestFit="1" customWidth="1"/>
    <col min="1289" max="1289" width="11.81640625" bestFit="1" customWidth="1"/>
    <col min="1537" max="1537" width="17.81640625" bestFit="1" customWidth="1"/>
    <col min="1545" max="1545" width="11.81640625" bestFit="1" customWidth="1"/>
    <col min="1793" max="1793" width="17.81640625" bestFit="1" customWidth="1"/>
    <col min="1801" max="1801" width="11.81640625" bestFit="1" customWidth="1"/>
    <col min="2049" max="2049" width="17.81640625" bestFit="1" customWidth="1"/>
    <col min="2057" max="2057" width="11.81640625" bestFit="1" customWidth="1"/>
    <col min="2305" max="2305" width="17.81640625" bestFit="1" customWidth="1"/>
    <col min="2313" max="2313" width="11.81640625" bestFit="1" customWidth="1"/>
    <col min="2561" max="2561" width="17.81640625" bestFit="1" customWidth="1"/>
    <col min="2569" max="2569" width="11.81640625" bestFit="1" customWidth="1"/>
    <col min="2817" max="2817" width="17.81640625" bestFit="1" customWidth="1"/>
    <col min="2825" max="2825" width="11.81640625" bestFit="1" customWidth="1"/>
    <col min="3073" max="3073" width="17.81640625" bestFit="1" customWidth="1"/>
    <col min="3081" max="3081" width="11.81640625" bestFit="1" customWidth="1"/>
    <col min="3329" max="3329" width="17.81640625" bestFit="1" customWidth="1"/>
    <col min="3337" max="3337" width="11.81640625" bestFit="1" customWidth="1"/>
    <col min="3585" max="3585" width="17.81640625" bestFit="1" customWidth="1"/>
    <col min="3593" max="3593" width="11.81640625" bestFit="1" customWidth="1"/>
    <col min="3841" max="3841" width="17.81640625" bestFit="1" customWidth="1"/>
    <col min="3849" max="3849" width="11.81640625" bestFit="1" customWidth="1"/>
    <col min="4097" max="4097" width="17.81640625" bestFit="1" customWidth="1"/>
    <col min="4105" max="4105" width="11.81640625" bestFit="1" customWidth="1"/>
    <col min="4353" max="4353" width="17.81640625" bestFit="1" customWidth="1"/>
    <col min="4361" max="4361" width="11.81640625" bestFit="1" customWidth="1"/>
    <col min="4609" max="4609" width="17.81640625" bestFit="1" customWidth="1"/>
    <col min="4617" max="4617" width="11.81640625" bestFit="1" customWidth="1"/>
    <col min="4865" max="4865" width="17.81640625" bestFit="1" customWidth="1"/>
    <col min="4873" max="4873" width="11.81640625" bestFit="1" customWidth="1"/>
    <col min="5121" max="5121" width="17.81640625" bestFit="1" customWidth="1"/>
    <col min="5129" max="5129" width="11.81640625" bestFit="1" customWidth="1"/>
    <col min="5377" max="5377" width="17.81640625" bestFit="1" customWidth="1"/>
    <col min="5385" max="5385" width="11.81640625" bestFit="1" customWidth="1"/>
    <col min="5633" max="5633" width="17.81640625" bestFit="1" customWidth="1"/>
    <col min="5641" max="5641" width="11.81640625" bestFit="1" customWidth="1"/>
    <col min="5889" max="5889" width="17.81640625" bestFit="1" customWidth="1"/>
    <col min="5897" max="5897" width="11.81640625" bestFit="1" customWidth="1"/>
    <col min="6145" max="6145" width="17.81640625" bestFit="1" customWidth="1"/>
    <col min="6153" max="6153" width="11.81640625" bestFit="1" customWidth="1"/>
    <col min="6401" max="6401" width="17.81640625" bestFit="1" customWidth="1"/>
    <col min="6409" max="6409" width="11.81640625" bestFit="1" customWidth="1"/>
    <col min="6657" max="6657" width="17.81640625" bestFit="1" customWidth="1"/>
    <col min="6665" max="6665" width="11.81640625" bestFit="1" customWidth="1"/>
    <col min="6913" max="6913" width="17.81640625" bestFit="1" customWidth="1"/>
    <col min="6921" max="6921" width="11.81640625" bestFit="1" customWidth="1"/>
    <col min="7169" max="7169" width="17.81640625" bestFit="1" customWidth="1"/>
    <col min="7177" max="7177" width="11.81640625" bestFit="1" customWidth="1"/>
    <col min="7425" max="7425" width="17.81640625" bestFit="1" customWidth="1"/>
    <col min="7433" max="7433" width="11.81640625" bestFit="1" customWidth="1"/>
    <col min="7681" max="7681" width="17.81640625" bestFit="1" customWidth="1"/>
    <col min="7689" max="7689" width="11.81640625" bestFit="1" customWidth="1"/>
    <col min="7937" max="7937" width="17.81640625" bestFit="1" customWidth="1"/>
    <col min="7945" max="7945" width="11.81640625" bestFit="1" customWidth="1"/>
    <col min="8193" max="8193" width="17.81640625" bestFit="1" customWidth="1"/>
    <col min="8201" max="8201" width="11.81640625" bestFit="1" customWidth="1"/>
    <col min="8449" max="8449" width="17.81640625" bestFit="1" customWidth="1"/>
    <col min="8457" max="8457" width="11.81640625" bestFit="1" customWidth="1"/>
    <col min="8705" max="8705" width="17.81640625" bestFit="1" customWidth="1"/>
    <col min="8713" max="8713" width="11.81640625" bestFit="1" customWidth="1"/>
    <col min="8961" max="8961" width="17.81640625" bestFit="1" customWidth="1"/>
    <col min="8969" max="8969" width="11.81640625" bestFit="1" customWidth="1"/>
    <col min="9217" max="9217" width="17.81640625" bestFit="1" customWidth="1"/>
    <col min="9225" max="9225" width="11.81640625" bestFit="1" customWidth="1"/>
    <col min="9473" max="9473" width="17.81640625" bestFit="1" customWidth="1"/>
    <col min="9481" max="9481" width="11.81640625" bestFit="1" customWidth="1"/>
    <col min="9729" max="9729" width="17.81640625" bestFit="1" customWidth="1"/>
    <col min="9737" max="9737" width="11.81640625" bestFit="1" customWidth="1"/>
    <col min="9985" max="9985" width="17.81640625" bestFit="1" customWidth="1"/>
    <col min="9993" max="9993" width="11.81640625" bestFit="1" customWidth="1"/>
    <col min="10241" max="10241" width="17.81640625" bestFit="1" customWidth="1"/>
    <col min="10249" max="10249" width="11.81640625" bestFit="1" customWidth="1"/>
    <col min="10497" max="10497" width="17.81640625" bestFit="1" customWidth="1"/>
    <col min="10505" max="10505" width="11.81640625" bestFit="1" customWidth="1"/>
    <col min="10753" max="10753" width="17.81640625" bestFit="1" customWidth="1"/>
    <col min="10761" max="10761" width="11.81640625" bestFit="1" customWidth="1"/>
    <col min="11009" max="11009" width="17.81640625" bestFit="1" customWidth="1"/>
    <col min="11017" max="11017" width="11.81640625" bestFit="1" customWidth="1"/>
    <col min="11265" max="11265" width="17.81640625" bestFit="1" customWidth="1"/>
    <col min="11273" max="11273" width="11.81640625" bestFit="1" customWidth="1"/>
    <col min="11521" max="11521" width="17.81640625" bestFit="1" customWidth="1"/>
    <col min="11529" max="11529" width="11.81640625" bestFit="1" customWidth="1"/>
    <col min="11777" max="11777" width="17.81640625" bestFit="1" customWidth="1"/>
    <col min="11785" max="11785" width="11.81640625" bestFit="1" customWidth="1"/>
    <col min="12033" max="12033" width="17.81640625" bestFit="1" customWidth="1"/>
    <col min="12041" max="12041" width="11.81640625" bestFit="1" customWidth="1"/>
    <col min="12289" max="12289" width="17.81640625" bestFit="1" customWidth="1"/>
    <col min="12297" max="12297" width="11.81640625" bestFit="1" customWidth="1"/>
    <col min="12545" max="12545" width="17.81640625" bestFit="1" customWidth="1"/>
    <col min="12553" max="12553" width="11.81640625" bestFit="1" customWidth="1"/>
    <col min="12801" max="12801" width="17.81640625" bestFit="1" customWidth="1"/>
    <col min="12809" max="12809" width="11.81640625" bestFit="1" customWidth="1"/>
    <col min="13057" max="13057" width="17.81640625" bestFit="1" customWidth="1"/>
    <col min="13065" max="13065" width="11.81640625" bestFit="1" customWidth="1"/>
    <col min="13313" max="13313" width="17.81640625" bestFit="1" customWidth="1"/>
    <col min="13321" max="13321" width="11.81640625" bestFit="1" customWidth="1"/>
    <col min="13569" max="13569" width="17.81640625" bestFit="1" customWidth="1"/>
    <col min="13577" max="13577" width="11.81640625" bestFit="1" customWidth="1"/>
    <col min="13825" max="13825" width="17.81640625" bestFit="1" customWidth="1"/>
    <col min="13833" max="13833" width="11.81640625" bestFit="1" customWidth="1"/>
    <col min="14081" max="14081" width="17.81640625" bestFit="1" customWidth="1"/>
    <col min="14089" max="14089" width="11.81640625" bestFit="1" customWidth="1"/>
    <col min="14337" max="14337" width="17.81640625" bestFit="1" customWidth="1"/>
    <col min="14345" max="14345" width="11.81640625" bestFit="1" customWidth="1"/>
    <col min="14593" max="14593" width="17.81640625" bestFit="1" customWidth="1"/>
    <col min="14601" max="14601" width="11.81640625" bestFit="1" customWidth="1"/>
    <col min="14849" max="14849" width="17.81640625" bestFit="1" customWidth="1"/>
    <col min="14857" max="14857" width="11.81640625" bestFit="1" customWidth="1"/>
    <col min="15105" max="15105" width="17.81640625" bestFit="1" customWidth="1"/>
    <col min="15113" max="15113" width="11.81640625" bestFit="1" customWidth="1"/>
    <col min="15361" max="15361" width="17.81640625" bestFit="1" customWidth="1"/>
    <col min="15369" max="15369" width="11.81640625" bestFit="1" customWidth="1"/>
    <col min="15617" max="15617" width="17.81640625" bestFit="1" customWidth="1"/>
    <col min="15625" max="15625" width="11.81640625" bestFit="1" customWidth="1"/>
    <col min="15873" max="15873" width="17.81640625" bestFit="1" customWidth="1"/>
    <col min="15881" max="15881" width="11.81640625" bestFit="1" customWidth="1"/>
    <col min="16129" max="16129" width="17.81640625" bestFit="1" customWidth="1"/>
    <col min="16137" max="16137" width="11.81640625" bestFit="1" customWidth="1"/>
  </cols>
  <sheetData>
    <row r="1" spans="1:16" x14ac:dyDescent="0.35">
      <c r="B1">
        <v>2009</v>
      </c>
      <c r="C1">
        <v>2010</v>
      </c>
      <c r="D1">
        <v>2011</v>
      </c>
      <c r="E1">
        <v>2012</v>
      </c>
      <c r="F1">
        <v>2013</v>
      </c>
      <c r="G1">
        <v>2014</v>
      </c>
      <c r="H1">
        <v>2015</v>
      </c>
      <c r="I1">
        <v>2016</v>
      </c>
      <c r="J1">
        <v>2017</v>
      </c>
      <c r="K1">
        <v>2018</v>
      </c>
      <c r="L1">
        <v>2019</v>
      </c>
      <c r="M1">
        <v>2020</v>
      </c>
      <c r="N1">
        <v>2021</v>
      </c>
      <c r="O1">
        <v>2022</v>
      </c>
      <c r="P1" t="s">
        <v>3</v>
      </c>
    </row>
    <row r="2" spans="1:16" x14ac:dyDescent="0.35">
      <c r="A2" t="s">
        <v>4</v>
      </c>
      <c r="B2" s="3">
        <v>1162256</v>
      </c>
      <c r="C2" s="3">
        <v>877000</v>
      </c>
      <c r="D2" s="3">
        <v>968000</v>
      </c>
      <c r="E2" s="3">
        <v>920000</v>
      </c>
      <c r="F2" s="3">
        <v>1127000</v>
      </c>
      <c r="G2" s="3">
        <v>1252000</v>
      </c>
      <c r="H2" s="3">
        <v>1293000</v>
      </c>
      <c r="I2" s="3">
        <v>1306000</v>
      </c>
      <c r="J2" s="3">
        <v>1370000</v>
      </c>
      <c r="K2" s="3">
        <v>1466000</v>
      </c>
      <c r="L2" s="3">
        <v>1679000</v>
      </c>
      <c r="M2">
        <v>1748000</v>
      </c>
      <c r="N2">
        <v>2094000</v>
      </c>
      <c r="O2">
        <v>1935000</v>
      </c>
      <c r="P2">
        <v>1909174.266052</v>
      </c>
    </row>
    <row r="3" spans="1:16" x14ac:dyDescent="0.35">
      <c r="A3" t="s">
        <v>5</v>
      </c>
      <c r="B3" s="3">
        <v>267318.88</v>
      </c>
      <c r="C3" s="3">
        <v>315720</v>
      </c>
      <c r="D3" s="3">
        <v>367840</v>
      </c>
      <c r="E3" s="3">
        <v>423200</v>
      </c>
      <c r="F3" s="3">
        <v>495880</v>
      </c>
      <c r="G3" s="3">
        <v>600960</v>
      </c>
      <c r="H3" s="3">
        <v>672360</v>
      </c>
      <c r="I3" s="3">
        <v>705240</v>
      </c>
      <c r="J3" s="3">
        <v>739800</v>
      </c>
      <c r="K3" s="3">
        <v>820960.00000000012</v>
      </c>
      <c r="L3" s="3">
        <v>957029.99999999988</v>
      </c>
      <c r="M3">
        <v>961400.00000000012</v>
      </c>
      <c r="N3">
        <v>942300</v>
      </c>
      <c r="O3">
        <v>1006200</v>
      </c>
      <c r="P3">
        <v>705280</v>
      </c>
    </row>
    <row r="4" spans="1:16" x14ac:dyDescent="0.35">
      <c r="A4" t="s">
        <v>6</v>
      </c>
      <c r="B4" s="2">
        <v>0.47583421154250749</v>
      </c>
      <c r="C4" s="2">
        <v>0.32940339691839071</v>
      </c>
      <c r="D4" s="2">
        <v>0.36259863065092934</v>
      </c>
      <c r="E4" s="2">
        <v>0.33049975171905832</v>
      </c>
      <c r="F4" s="2">
        <v>0.4101677209024796</v>
      </c>
      <c r="G4" s="2">
        <v>0.46</v>
      </c>
      <c r="H4" s="2">
        <v>0.47116597176069702</v>
      </c>
      <c r="I4" s="2">
        <v>0.46</v>
      </c>
      <c r="J4" s="2">
        <v>0.45</v>
      </c>
      <c r="K4" s="2">
        <v>0.45</v>
      </c>
      <c r="L4" s="2">
        <v>0.49</v>
      </c>
      <c r="M4" s="2">
        <v>0.49</v>
      </c>
      <c r="N4" s="2">
        <v>0.56000000000000005</v>
      </c>
      <c r="O4" s="2">
        <v>0.5</v>
      </c>
      <c r="P4" s="2">
        <v>0.52</v>
      </c>
    </row>
    <row r="5" spans="1:16" x14ac:dyDescent="0.35">
      <c r="A5" t="s">
        <v>2</v>
      </c>
      <c r="B5" s="4">
        <v>2442565.0190900001</v>
      </c>
      <c r="C5" s="4">
        <v>2821897.9956299998</v>
      </c>
      <c r="D5" s="4">
        <v>2826781</v>
      </c>
      <c r="E5" s="4">
        <v>2764471.0462000002</v>
      </c>
      <c r="F5" s="4">
        <v>2694172.8320000004</v>
      </c>
      <c r="G5" s="4">
        <v>2569695.5686000003</v>
      </c>
      <c r="H5" s="4">
        <v>2827708.0469800001</v>
      </c>
      <c r="I5" s="4">
        <v>3000608.9530699998</v>
      </c>
      <c r="J5" s="5">
        <v>3163535.5037720003</v>
      </c>
      <c r="K5" s="5">
        <v>3424353.9103500005</v>
      </c>
      <c r="L5" s="5">
        <v>3665254.4233450005</v>
      </c>
    </row>
    <row r="6" spans="1:16" x14ac:dyDescent="0.35">
      <c r="B6" s="1"/>
      <c r="C6" s="1"/>
      <c r="D6" s="1"/>
      <c r="E6" s="1"/>
      <c r="F6" s="1"/>
      <c r="G6" s="1"/>
      <c r="H6" s="1"/>
      <c r="I6" s="1"/>
    </row>
    <row r="7" spans="1:16" x14ac:dyDescent="0.35">
      <c r="B7" s="1"/>
      <c r="C7" s="1"/>
      <c r="D7" s="1"/>
      <c r="E7" s="1"/>
      <c r="F7" s="1"/>
      <c r="G7" s="1"/>
      <c r="H7" s="1"/>
      <c r="I7" s="1"/>
    </row>
    <row r="8" spans="1:16" x14ac:dyDescent="0.35">
      <c r="B8" s="1">
        <v>0.23</v>
      </c>
      <c r="C8" s="1">
        <v>0.36</v>
      </c>
      <c r="D8" s="1">
        <v>0.38</v>
      </c>
      <c r="E8" s="1">
        <v>0.46</v>
      </c>
      <c r="F8" s="1">
        <v>0.44</v>
      </c>
      <c r="G8" s="1">
        <v>0.47854154717817798</v>
      </c>
      <c r="H8" s="1">
        <v>0.47554626633297059</v>
      </c>
      <c r="I8" s="1">
        <v>0.51692532558052962</v>
      </c>
      <c r="J8" s="2">
        <v>0.54359990875819175</v>
      </c>
      <c r="K8" s="2">
        <v>0.55819909680695334</v>
      </c>
      <c r="L8" s="2">
        <v>0.57112792284921787</v>
      </c>
    </row>
  </sheetData>
  <pageMargins left="0.7" right="0.7" top="0.75" bottom="0.75" header="0.3" footer="0.3"/>
  <headerFooter>
    <oddHeader>&amp;R&amp;"Calibri"&amp;12&amp;KFF0000 CONFIDENTIAL&amp;1#_x000D_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029A-97C8-487C-B890-71B04D42204D}">
  <dimension ref="A1:D5"/>
  <sheetViews>
    <sheetView workbookViewId="0">
      <selection activeCell="C4" sqref="C4"/>
    </sheetView>
  </sheetViews>
  <sheetFormatPr defaultRowHeight="14.5" x14ac:dyDescent="0.35"/>
  <cols>
    <col min="1" max="1" width="21.453125" bestFit="1" customWidth="1"/>
    <col min="4" max="4" width="11.81640625" bestFit="1" customWidth="1"/>
  </cols>
  <sheetData>
    <row r="1" spans="1:4" x14ac:dyDescent="0.35">
      <c r="B1">
        <v>2019</v>
      </c>
      <c r="C1">
        <v>2024</v>
      </c>
      <c r="D1">
        <v>2027</v>
      </c>
    </row>
    <row r="2" spans="1:4" x14ac:dyDescent="0.35">
      <c r="A2" t="s">
        <v>7</v>
      </c>
      <c r="B2">
        <f>FI!L2</f>
        <v>1679000</v>
      </c>
      <c r="C2">
        <f>FI!Q2</f>
        <v>1998402</v>
      </c>
      <c r="D2">
        <v>2345013.3432788998</v>
      </c>
    </row>
    <row r="3" spans="1:4" x14ac:dyDescent="0.35">
      <c r="A3" t="s">
        <v>8</v>
      </c>
      <c r="B3">
        <v>5518000</v>
      </c>
      <c r="C3">
        <v>5637214</v>
      </c>
      <c r="D3">
        <v>5637214</v>
      </c>
    </row>
    <row r="4" spans="1:4" x14ac:dyDescent="0.35">
      <c r="A4" t="s">
        <v>9</v>
      </c>
      <c r="B4">
        <f>B2/B3</f>
        <v>0.30427691192461037</v>
      </c>
      <c r="C4" s="17">
        <f>C2/C3</f>
        <v>0.35450170953240379</v>
      </c>
      <c r="D4" s="17">
        <f>D2/D3</f>
        <v>0.41598799394149305</v>
      </c>
    </row>
    <row r="5" spans="1:4" x14ac:dyDescent="0.35">
      <c r="A5" t="s">
        <v>10</v>
      </c>
      <c r="C5" s="17">
        <f>C4/0.023</f>
        <v>15.413117805756686</v>
      </c>
      <c r="D5" s="17">
        <f>D4/0.023</f>
        <v>18.08643451919535</v>
      </c>
    </row>
  </sheetData>
  <pageMargins left="0.7" right="0.7" top="0.75" bottom="0.75" header="0.3" footer="0.3"/>
  <headerFooter>
    <oddHeader>&amp;R&amp;"Calibri"&amp;12&amp;KFF0000 CONFIDENTIAL&amp;1#_x000D_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A2200-5C5A-43C4-8942-1626F38A446F}">
  <dimension ref="A1:C24"/>
  <sheetViews>
    <sheetView workbookViewId="0">
      <selection activeCell="C1" sqref="C1"/>
    </sheetView>
  </sheetViews>
  <sheetFormatPr defaultRowHeight="14.5" x14ac:dyDescent="0.35"/>
  <cols>
    <col min="1" max="1" width="57.453125" bestFit="1" customWidth="1"/>
    <col min="2" max="2" width="12.1796875" bestFit="1" customWidth="1"/>
    <col min="3" max="3" width="11.453125" bestFit="1" customWidth="1"/>
  </cols>
  <sheetData>
    <row r="1" spans="1:3" x14ac:dyDescent="0.35">
      <c r="A1" t="s">
        <v>11</v>
      </c>
      <c r="B1" s="10">
        <v>0.64930529884553345</v>
      </c>
      <c r="C1" s="6">
        <v>2236446.6995635401</v>
      </c>
    </row>
    <row r="2" spans="1:3" x14ac:dyDescent="0.35">
      <c r="A2" t="s">
        <v>12</v>
      </c>
      <c r="B2" s="10">
        <v>3.5772214444937042E-2</v>
      </c>
      <c r="C2" s="6">
        <v>97985.229936837306</v>
      </c>
    </row>
    <row r="3" spans="1:3" x14ac:dyDescent="0.35">
      <c r="A3" t="s">
        <v>13</v>
      </c>
      <c r="B3" s="10">
        <v>5.8703028512356613E-6</v>
      </c>
      <c r="C3" s="6">
        <v>8603.1850000000013</v>
      </c>
    </row>
    <row r="4" spans="1:3" x14ac:dyDescent="0.35">
      <c r="A4" t="s">
        <v>14</v>
      </c>
      <c r="B4" s="10">
        <v>1.7820188613368183E-2</v>
      </c>
      <c r="C4" s="6">
        <v>60858.52439602348</v>
      </c>
    </row>
    <row r="5" spans="1:3" x14ac:dyDescent="0.35">
      <c r="A5" t="s">
        <v>15</v>
      </c>
      <c r="B5" s="10">
        <v>9.2428329636449202E-2</v>
      </c>
      <c r="C5" s="6">
        <v>389363.47060599993</v>
      </c>
    </row>
    <row r="6" spans="1:3" x14ac:dyDescent="0.35">
      <c r="A6" t="s">
        <v>16</v>
      </c>
      <c r="B6" s="10">
        <v>3.7931658030969151E-2</v>
      </c>
      <c r="C6" s="6">
        <v>94391.929918182461</v>
      </c>
    </row>
    <row r="7" spans="1:3" x14ac:dyDescent="0.35">
      <c r="A7" t="s">
        <v>17</v>
      </c>
      <c r="B7" s="10">
        <v>7.2357444331829363E-2</v>
      </c>
      <c r="C7" s="7">
        <v>340153.01212818024</v>
      </c>
    </row>
    <row r="8" spans="1:3" x14ac:dyDescent="0.35">
      <c r="A8" t="s">
        <v>18</v>
      </c>
      <c r="B8" s="10">
        <v>1.7716590132234859E-2</v>
      </c>
      <c r="C8" s="7">
        <v>138260.99943999999</v>
      </c>
    </row>
    <row r="9" spans="1:3" x14ac:dyDescent="0.35">
      <c r="A9" t="s">
        <v>19</v>
      </c>
      <c r="B9" s="10">
        <v>1.1103177899737561E-3</v>
      </c>
      <c r="C9" s="7">
        <v>9776.3997836206527</v>
      </c>
    </row>
    <row r="10" spans="1:3" x14ac:dyDescent="0.35">
      <c r="A10" t="s">
        <v>20</v>
      </c>
      <c r="B10" s="10">
        <v>5.5622302177204479E-2</v>
      </c>
      <c r="C10" s="7">
        <v>261140.32200000001</v>
      </c>
    </row>
    <row r="11" spans="1:3" x14ac:dyDescent="0.35">
      <c r="A11" t="s">
        <v>21</v>
      </c>
      <c r="B11" s="10">
        <v>1.3751660181585778E-2</v>
      </c>
      <c r="C11" s="7">
        <v>27586.316000000003</v>
      </c>
    </row>
    <row r="12" spans="1:3" x14ac:dyDescent="0.35">
      <c r="A12" t="s">
        <v>22</v>
      </c>
      <c r="B12" s="10">
        <v>5.7168256109400769E-5</v>
      </c>
      <c r="C12" s="8">
        <v>72</v>
      </c>
    </row>
    <row r="13" spans="1:3" x14ac:dyDescent="0.35">
      <c r="A13" t="s">
        <v>23</v>
      </c>
      <c r="B13" s="10">
        <v>2.3497607397338497E-4</v>
      </c>
      <c r="C13" s="8">
        <v>2042.4199999999998</v>
      </c>
    </row>
    <row r="14" spans="1:3" x14ac:dyDescent="0.35">
      <c r="A14" t="s">
        <v>24</v>
      </c>
      <c r="B14" s="10">
        <v>7.1538940264222878E-4</v>
      </c>
      <c r="C14" s="8">
        <v>3078.442</v>
      </c>
    </row>
    <row r="15" spans="1:3" x14ac:dyDescent="0.35">
      <c r="A15" t="s">
        <v>25</v>
      </c>
      <c r="B15" s="10">
        <v>2.8968063063523875E-3</v>
      </c>
      <c r="C15" s="8"/>
    </row>
    <row r="16" spans="1:3" x14ac:dyDescent="0.35">
      <c r="B16">
        <v>2.2309301128780215E-3</v>
      </c>
      <c r="C16" s="8">
        <f>SUM(C1:C15)</f>
        <v>3669758.9507723846</v>
      </c>
    </row>
    <row r="17" spans="1:3" x14ac:dyDescent="0.35">
      <c r="B17">
        <v>4.2855361108105029E-5</v>
      </c>
      <c r="C17" s="8"/>
    </row>
    <row r="18" spans="1:3" x14ac:dyDescent="0.35">
      <c r="B18">
        <v>0</v>
      </c>
      <c r="C18" s="8"/>
    </row>
    <row r="19" spans="1:3" x14ac:dyDescent="0.35">
      <c r="B19">
        <v>0</v>
      </c>
      <c r="C19">
        <v>3078.442</v>
      </c>
    </row>
    <row r="20" spans="1:3" x14ac:dyDescent="0.35">
      <c r="A20" t="s">
        <v>26</v>
      </c>
      <c r="B20" s="2">
        <v>0.65</v>
      </c>
    </row>
    <row r="21" spans="1:3" x14ac:dyDescent="0.35">
      <c r="A21" t="s">
        <v>27</v>
      </c>
      <c r="B21" s="2">
        <f>B5+B6+B7+B10+B11</f>
        <v>0.27209139435803797</v>
      </c>
    </row>
    <row r="22" spans="1:3" x14ac:dyDescent="0.35">
      <c r="A22" t="s">
        <v>28</v>
      </c>
      <c r="B22" s="9">
        <f>B8</f>
        <v>1.7716590132234859E-2</v>
      </c>
    </row>
    <row r="23" spans="1:3" x14ac:dyDescent="0.35">
      <c r="A23" t="s">
        <v>29</v>
      </c>
      <c r="B23" s="2">
        <v>0.06</v>
      </c>
    </row>
    <row r="24" spans="1:3" x14ac:dyDescent="0.35">
      <c r="B24" s="9"/>
    </row>
  </sheetData>
  <pageMargins left="0.7" right="0.7" top="0.75" bottom="0.75" header="0.3" footer="0.3"/>
  <headerFooter>
    <oddHeader>&amp;R&amp;"Calibri"&amp;12&amp;KFF0000 CONFIDENTIAL&amp;1#_x000D_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065A3-47C1-4EEB-8987-66542725F4CC}">
  <dimension ref="A1:B8"/>
  <sheetViews>
    <sheetView workbookViewId="0">
      <selection activeCell="B1" sqref="B1"/>
    </sheetView>
  </sheetViews>
  <sheetFormatPr defaultRowHeight="14.5" x14ac:dyDescent="0.35"/>
  <cols>
    <col min="1" max="1" width="22.1796875" bestFit="1" customWidth="1"/>
  </cols>
  <sheetData>
    <row r="1" spans="1:2" x14ac:dyDescent="0.35">
      <c r="A1" t="s">
        <v>26</v>
      </c>
      <c r="B1" s="2">
        <v>0.85</v>
      </c>
    </row>
    <row r="2" spans="1:2" x14ac:dyDescent="0.35">
      <c r="A2" t="s">
        <v>27</v>
      </c>
      <c r="B2" s="2">
        <v>7.0000000000000007E-2</v>
      </c>
    </row>
    <row r="3" spans="1:2" x14ac:dyDescent="0.35">
      <c r="A3" t="s">
        <v>28</v>
      </c>
      <c r="B3" s="2">
        <v>0.01</v>
      </c>
    </row>
    <row r="4" spans="1:2" x14ac:dyDescent="0.35">
      <c r="A4" t="s">
        <v>30</v>
      </c>
      <c r="B4" s="2">
        <f>B5+B6+B7+B8</f>
        <v>7.0076235349204721E-2</v>
      </c>
    </row>
    <row r="5" spans="1:2" x14ac:dyDescent="0.35">
      <c r="A5" t="s">
        <v>31</v>
      </c>
      <c r="B5" s="2">
        <v>1.6376699199601996E-2</v>
      </c>
    </row>
    <row r="6" spans="1:2" x14ac:dyDescent="0.35">
      <c r="A6" t="s">
        <v>32</v>
      </c>
      <c r="B6" s="2">
        <v>0.03</v>
      </c>
    </row>
    <row r="7" spans="1:2" x14ac:dyDescent="0.35">
      <c r="A7" t="s">
        <v>33</v>
      </c>
      <c r="B7" s="2">
        <v>2.3699536149602726E-2</v>
      </c>
    </row>
    <row r="8" spans="1:2" x14ac:dyDescent="0.35">
      <c r="A8" t="s">
        <v>34</v>
      </c>
      <c r="B8" s="2">
        <v>0</v>
      </c>
    </row>
  </sheetData>
  <pageMargins left="0.7" right="0.7" top="0.75" bottom="0.75" header="0.3" footer="0.3"/>
  <headerFooter>
    <oddHeader>&amp;R&amp;"Calibri"&amp;12&amp;KFF0000 CONFIDENTIAL&amp;1#_x000D_</oddHead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517980-6722-4908-b173-fa9df36bfb60" xsi:nil="true"/>
    <lcf76f155ced4ddcb4097134ff3c332f xmlns="df9734f1-4f8f-4fe5-b57e-f621234f1f6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C28EB344A61AA647914B550E396490F7" ma:contentTypeVersion="18" ma:contentTypeDescription="Luo uusi asiakirja." ma:contentTypeScope="" ma:versionID="89e727e66ef716157ea5892ec34f9148">
  <xsd:schema xmlns:xsd="http://www.w3.org/2001/XMLSchema" xmlns:xs="http://www.w3.org/2001/XMLSchema" xmlns:p="http://schemas.microsoft.com/office/2006/metadata/properties" xmlns:ns2="df9734f1-4f8f-4fe5-b57e-f621234f1f68" xmlns:ns3="ea517980-6722-4908-b173-fa9df36bfb60" targetNamespace="http://schemas.microsoft.com/office/2006/metadata/properties" ma:root="true" ma:fieldsID="34d56a8e1395174046b6070654dac8f5" ns2:_="" ns3:_="">
    <xsd:import namespace="df9734f1-4f8f-4fe5-b57e-f621234f1f68"/>
    <xsd:import namespace="ea517980-6722-4908-b173-fa9df36bf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734f1-4f8f-4fe5-b57e-f621234f1f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uvien tunnisteet" ma:readOnly="false" ma:fieldId="{5cf76f15-5ced-4ddc-b409-7134ff3c332f}" ma:taxonomyMulti="true" ma:sspId="fe7e5579-77b3-4f09-8d5b-d5cf4c169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7980-6722-4908-b173-fa9df36bf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d19127-b03b-4802-b727-23604d4e9c11}" ma:internalName="TaxCatchAll" ma:showField="CatchAllData" ma:web="ea517980-6722-4908-b173-fa9df36bf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1EC05-0831-420A-B153-FB576C92E9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EBE8A-E05E-47BC-AC3D-7775C416D906}">
  <ds:schemaRefs>
    <ds:schemaRef ds:uri="http://schemas.microsoft.com/office/2006/metadata/properties"/>
    <ds:schemaRef ds:uri="http://schemas.microsoft.com/office/infopath/2007/PartnerControls"/>
    <ds:schemaRef ds:uri="ea517980-6722-4908-b173-fa9df36bfb60"/>
    <ds:schemaRef ds:uri="df9734f1-4f8f-4fe5-b57e-f621234f1f68"/>
  </ds:schemaRefs>
</ds:datastoreItem>
</file>

<file path=customXml/itemProps3.xml><?xml version="1.0" encoding="utf-8"?>
<ds:datastoreItem xmlns:ds="http://schemas.openxmlformats.org/officeDocument/2006/customXml" ds:itemID="{D4FD3C3B-494C-4EF5-9C14-CE7D8030D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9734f1-4f8f-4fe5-b57e-f621234f1f68"/>
    <ds:schemaRef ds:uri="ea517980-6722-4908-b173-fa9df36bf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</vt:lpstr>
      <vt:lpstr>ENG</vt:lpstr>
      <vt:lpstr>Per asukas</vt:lpstr>
      <vt:lpstr>POM</vt:lpstr>
      <vt:lpstr>Kerätyt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Liisa-Marie Santakoski</dc:creator>
  <cp:keywords/>
  <dc:description/>
  <cp:lastModifiedBy>Outi Kallio</cp:lastModifiedBy>
  <cp:revision/>
  <dcterms:created xsi:type="dcterms:W3CDTF">2019-03-03T09:48:18Z</dcterms:created>
  <dcterms:modified xsi:type="dcterms:W3CDTF">2025-04-23T10:08:46Z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0x010100C28EB344A61AA647914B550E396490F7</vt:lpwstr>
  </property>
  <property fmtid="{D5CDD505-2E9C-101B-9397-08002B2CF9AE}" pid="3" name="Order">
    <vt:r8>907200</vt:r8>
  </property>
  <property fmtid="{D5CDD505-2E9C-101B-9397-08002B2CF9AE}" pid="4" name="MSIP_Label_0ce1acb1-92f8-4a1e-af35-fdf50065f0ae_Enabled">
    <vt:lpwstr>true</vt:lpwstr>
  </property>
  <property fmtid="{D5CDD505-2E9C-101B-9397-08002B2CF9AE}" pid="5" name="MSIP_Label_0ce1acb1-92f8-4a1e-af35-fdf50065f0ae_SetDate">
    <vt:lpwstr>2023-02-24T17:33:42Z</vt:lpwstr>
  </property>
  <property fmtid="{D5CDD505-2E9C-101B-9397-08002B2CF9AE}" pid="6" name="MSIP_Label_0ce1acb1-92f8-4a1e-af35-fdf50065f0ae_Method">
    <vt:lpwstr>Standard</vt:lpwstr>
  </property>
  <property fmtid="{D5CDD505-2E9C-101B-9397-08002B2CF9AE}" pid="7" name="MSIP_Label_0ce1acb1-92f8-4a1e-af35-fdf50065f0ae_Name">
    <vt:lpwstr>Confidential</vt:lpwstr>
  </property>
  <property fmtid="{D5CDD505-2E9C-101B-9397-08002B2CF9AE}" pid="8" name="MSIP_Label_0ce1acb1-92f8-4a1e-af35-fdf50065f0ae_SiteId">
    <vt:lpwstr>2ccee56c-6d48-4028-9578-e29696535ef0</vt:lpwstr>
  </property>
  <property fmtid="{D5CDD505-2E9C-101B-9397-08002B2CF9AE}" pid="9" name="MSIP_Label_0ce1acb1-92f8-4a1e-af35-fdf50065f0ae_ActionId">
    <vt:lpwstr>12530d08-9e60-4a12-aad6-260cb6fc1066</vt:lpwstr>
  </property>
  <property fmtid="{D5CDD505-2E9C-101B-9397-08002B2CF9AE}" pid="10" name="MSIP_Label_0ce1acb1-92f8-4a1e-af35-fdf50065f0ae_ContentBits">
    <vt:lpwstr>1</vt:lpwstr>
  </property>
  <property fmtid="{D5CDD505-2E9C-101B-9397-08002B2CF9AE}" pid="11" name="MediaServiceImageTags">
    <vt:lpwstr/>
  </property>
</Properties>
</file>